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s-fs\VMS_FY14_DOT_WFO\02 - Documents\TAR\Assumptions and Report - temp\"/>
    </mc:Choice>
  </mc:AlternateContent>
  <bookViews>
    <workbookView xWindow="0" yWindow="0" windowWidth="28800" windowHeight="14220"/>
  </bookViews>
  <sheets>
    <sheet name="Pickup" sheetId="5" r:id="rId1"/>
    <sheet name="Transmission Selection" sheetId="10" r:id="rId2"/>
    <sheet name="Engine" sheetId="9" r:id="rId3"/>
  </sheets>
  <definedNames>
    <definedName name="_Toc381348654" localSheetId="2">Engine!#REF!</definedName>
    <definedName name="_Toc381348655" localSheetId="2">Engine!#REF!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0" l="1"/>
  <c r="I31" i="10"/>
  <c r="H31" i="10"/>
  <c r="G31" i="10"/>
  <c r="F31" i="10"/>
  <c r="E31" i="10"/>
  <c r="D31" i="10"/>
  <c r="K47" i="10"/>
  <c r="J47" i="10"/>
  <c r="K48" i="10" s="1"/>
  <c r="I47" i="10"/>
  <c r="J48" i="10" s="1"/>
  <c r="H47" i="10"/>
  <c r="I48" i="10" s="1"/>
  <c r="G47" i="10"/>
  <c r="H48" i="10" s="1"/>
  <c r="F47" i="10"/>
  <c r="F48" i="10" s="1"/>
  <c r="E47" i="10"/>
  <c r="K46" i="10"/>
  <c r="J46" i="10"/>
  <c r="I46" i="10"/>
  <c r="H46" i="10"/>
  <c r="G46" i="10"/>
  <c r="F46" i="10"/>
  <c r="E46" i="10"/>
  <c r="D46" i="10"/>
  <c r="K42" i="10"/>
  <c r="J42" i="10"/>
  <c r="I42" i="10"/>
  <c r="H42" i="10"/>
  <c r="G42" i="10"/>
  <c r="H43" i="10" s="1"/>
  <c r="F42" i="10"/>
  <c r="E42" i="10"/>
  <c r="F43" i="10" s="1"/>
  <c r="K41" i="10"/>
  <c r="J41" i="10"/>
  <c r="I41" i="10"/>
  <c r="H41" i="10"/>
  <c r="G41" i="10"/>
  <c r="F41" i="10"/>
  <c r="E41" i="10"/>
  <c r="D41" i="10"/>
  <c r="K37" i="10"/>
  <c r="J37" i="10"/>
  <c r="I37" i="10"/>
  <c r="H37" i="10"/>
  <c r="I38" i="10" s="1"/>
  <c r="G37" i="10"/>
  <c r="F37" i="10"/>
  <c r="E37" i="10"/>
  <c r="F38" i="10" s="1"/>
  <c r="K36" i="10"/>
  <c r="J36" i="10"/>
  <c r="I36" i="10"/>
  <c r="H36" i="10"/>
  <c r="G36" i="10"/>
  <c r="F36" i="10"/>
  <c r="E36" i="10"/>
  <c r="D36" i="10"/>
  <c r="I27" i="10"/>
  <c r="H27" i="10"/>
  <c r="G27" i="10"/>
  <c r="F27" i="10"/>
  <c r="E27" i="10"/>
  <c r="I26" i="10"/>
  <c r="H26" i="10"/>
  <c r="G26" i="10"/>
  <c r="F26" i="10"/>
  <c r="E26" i="10"/>
  <c r="D26" i="10"/>
  <c r="I22" i="10"/>
  <c r="H22" i="10"/>
  <c r="G22" i="10"/>
  <c r="F22" i="10"/>
  <c r="E22" i="10"/>
  <c r="F23" i="10" s="1"/>
  <c r="I21" i="10"/>
  <c r="H21" i="10"/>
  <c r="G21" i="10"/>
  <c r="F21" i="10"/>
  <c r="E21" i="10"/>
  <c r="D21" i="10"/>
  <c r="I17" i="10"/>
  <c r="H17" i="10"/>
  <c r="G17" i="10"/>
  <c r="H18" i="10" s="1"/>
  <c r="F17" i="10"/>
  <c r="E17" i="10"/>
  <c r="F18" i="10" s="1"/>
  <c r="I16" i="10"/>
  <c r="H16" i="10"/>
  <c r="G16" i="10"/>
  <c r="F16" i="10"/>
  <c r="E16" i="10"/>
  <c r="D16" i="10"/>
  <c r="H12" i="10"/>
  <c r="G12" i="10"/>
  <c r="F12" i="10"/>
  <c r="E12" i="10"/>
  <c r="F13" i="10" s="1"/>
  <c r="H11" i="10"/>
  <c r="G11" i="10"/>
  <c r="F11" i="10"/>
  <c r="E11" i="10"/>
  <c r="D11" i="10"/>
  <c r="H7" i="10"/>
  <c r="G7" i="10"/>
  <c r="F7" i="10"/>
  <c r="E7" i="10"/>
  <c r="H6" i="10"/>
  <c r="G6" i="10"/>
  <c r="F6" i="10"/>
  <c r="E6" i="10"/>
  <c r="D6" i="10"/>
  <c r="G48" i="10" l="1"/>
  <c r="I18" i="10"/>
  <c r="H13" i="10"/>
  <c r="J38" i="10"/>
  <c r="G43" i="10"/>
  <c r="J43" i="10"/>
  <c r="K43" i="10"/>
  <c r="G18" i="10"/>
  <c r="G13" i="10"/>
  <c r="G33" i="10"/>
  <c r="H23" i="10"/>
  <c r="H33" i="10"/>
  <c r="G38" i="10"/>
  <c r="F8" i="10"/>
  <c r="H8" i="10"/>
  <c r="I23" i="10"/>
  <c r="I33" i="10"/>
  <c r="H38" i="10"/>
  <c r="G23" i="10"/>
  <c r="I43" i="10"/>
  <c r="K38" i="10"/>
  <c r="G8" i="10"/>
  <c r="F33" i="10"/>
  <c r="F30" i="5" l="1"/>
  <c r="F29" i="5" s="1"/>
  <c r="F27" i="5"/>
  <c r="F33" i="5" s="1"/>
  <c r="F28" i="5" l="1"/>
  <c r="F34" i="5" s="1"/>
  <c r="F31" i="5"/>
  <c r="F32" i="5" s="1"/>
</calcChain>
</file>

<file path=xl/sharedStrings.xml><?xml version="1.0" encoding="utf-8"?>
<sst xmlns="http://schemas.openxmlformats.org/spreadsheetml/2006/main" count="168" uniqueCount="103">
  <si>
    <t>Vehicle</t>
  </si>
  <si>
    <t>Glider mass  (kg)</t>
  </si>
  <si>
    <t>Frontal Area (m2)</t>
  </si>
  <si>
    <t>Fuel Tank Size for Conventional (gal)</t>
  </si>
  <si>
    <t>Wheel mass (kg)</t>
  </si>
  <si>
    <t>Wheel radius (m)</t>
  </si>
  <si>
    <t>Drag Coefficient</t>
  </si>
  <si>
    <t>Rolling resistance</t>
  </si>
  <si>
    <t>Electrical Acc Load (W)</t>
  </si>
  <si>
    <t>EXTRA: Electrical Acc Load for cooling for EV &amp; PHEV 30&amp;40 (W)</t>
  </si>
  <si>
    <t>Transmission</t>
  </si>
  <si>
    <t>Peak Efficiency (%): Automatic Trans.</t>
  </si>
  <si>
    <t>Gearbox and Final Drive ratios</t>
  </si>
  <si>
    <t>5 AU</t>
  </si>
  <si>
    <t>6 AU</t>
  </si>
  <si>
    <t>8 AU</t>
  </si>
  <si>
    <t>5 DM</t>
  </si>
  <si>
    <t>6 DM</t>
  </si>
  <si>
    <t>early lockup: Yes</t>
  </si>
  <si>
    <t>Peak Efficiency (%): Final Drive</t>
  </si>
  <si>
    <t>2DM</t>
  </si>
  <si>
    <t>Battery</t>
  </si>
  <si>
    <t>Li-ion</t>
  </si>
  <si>
    <t>High Power Application (HEV)</t>
  </si>
  <si>
    <t>Battery Technology</t>
  </si>
  <si>
    <t>Battery Energy oversizing factor (%)</t>
  </si>
  <si>
    <t>Fuel Tank Size for HEV/PHEVs (gal)</t>
  </si>
  <si>
    <t>Fuel Tank size for Fuel Cell</t>
  </si>
  <si>
    <t>Sized for 320 miles range</t>
  </si>
  <si>
    <t>Power Density (W/kg)</t>
  </si>
  <si>
    <t>Initial SOC</t>
  </si>
  <si>
    <t>Battery Power oversizing factor (%)</t>
  </si>
  <si>
    <t>SOC Max - SOC Min = SOC Window</t>
  </si>
  <si>
    <t>High Energy Application (PHEV and BEV)</t>
  </si>
  <si>
    <t>90% - 30% = 60%</t>
  </si>
  <si>
    <t>Electric Machine</t>
  </si>
  <si>
    <t>Power Density - Motor1&amp;2 (W/kg)</t>
  </si>
  <si>
    <t>Power Density - Power Electronics(W/kg)</t>
  </si>
  <si>
    <t>Peak Efficiency (%)</t>
  </si>
  <si>
    <t>H2 Storage</t>
  </si>
  <si>
    <t>System Gravimetric Capacity (kg/kg-H2)</t>
  </si>
  <si>
    <t>Percentage H2 used in Tank (%)</t>
  </si>
  <si>
    <t>Range on combined adjusted</t>
  </si>
  <si>
    <t>Fuel Cell</t>
  </si>
  <si>
    <t>Fuel Cell Power oversizing factor (%)</t>
  </si>
  <si>
    <t>Peak Efficiency - Fuel Cell (%)</t>
  </si>
  <si>
    <t>Transmission mass (kg)</t>
  </si>
  <si>
    <t>Final Drive Mass (kg)</t>
  </si>
  <si>
    <t>Engine</t>
  </si>
  <si>
    <t>Peak Efficiency (%): Planetary gearset/Voltec</t>
  </si>
  <si>
    <t>Cold Start Penalty</t>
  </si>
  <si>
    <t>Conventional/Micro/BISG/CISG (%)</t>
  </si>
  <si>
    <t>Power Split HEV (%)</t>
  </si>
  <si>
    <t>Power Split PHEV (%)</t>
  </si>
  <si>
    <t>Fuel Cell HEV (%)</t>
  </si>
  <si>
    <t>Electric (%)</t>
  </si>
  <si>
    <t>Charger efficiency  (%)</t>
  </si>
  <si>
    <t>class dependant</t>
  </si>
  <si>
    <t>early lockup: No</t>
  </si>
  <si>
    <t>Clutch Mass (kg)</t>
  </si>
  <si>
    <t>Torque Converter mass (kg)</t>
  </si>
  <si>
    <t>ANL - Gear_ratios_selection.xlsx</t>
  </si>
  <si>
    <t>ANL - Transmission_weight_perClass - A2mac1.xlsx</t>
  </si>
  <si>
    <t>ANL - Clutch_weight_perClass - A2mac1.xlsx</t>
  </si>
  <si>
    <t>ANL - Final_Drive_weight_perClass - A2mac1.xlsx</t>
  </si>
  <si>
    <t>gb=[1.86, 1]-----fd=[4.44]</t>
  </si>
  <si>
    <t>Planetary Gear</t>
  </si>
  <si>
    <t>Voltec</t>
  </si>
  <si>
    <t>Sun = 37, Ring = 83 ----- fd=[3.02]</t>
  </si>
  <si>
    <t>Sun = 30, Ring = 78 ----- fd=[3.26]</t>
  </si>
  <si>
    <t>Peak Efficiency (%): Manual Trans.</t>
  </si>
  <si>
    <t>Peak Efficiency (%): DCT</t>
  </si>
  <si>
    <t>Transmission Tab</t>
  </si>
  <si>
    <t>Final Drive</t>
  </si>
  <si>
    <t>Span</t>
  </si>
  <si>
    <t>Phi</t>
  </si>
  <si>
    <t>5AU</t>
  </si>
  <si>
    <t>Gear Ratio</t>
  </si>
  <si>
    <t>Total Gear</t>
  </si>
  <si>
    <t>5DM</t>
  </si>
  <si>
    <t>6AU</t>
  </si>
  <si>
    <t>6DM</t>
  </si>
  <si>
    <t>6DCT</t>
  </si>
  <si>
    <t>8AU</t>
  </si>
  <si>
    <t>8DM</t>
  </si>
  <si>
    <t>8DCT</t>
  </si>
  <si>
    <t>7DM</t>
  </si>
  <si>
    <t>99% - 4% = 95%</t>
  </si>
  <si>
    <t>Energy Density for BEV 200AER - total (Wh/kg)</t>
  </si>
  <si>
    <t>Energy Density for PHEV10&amp;20 AER - total (Wh/kg)</t>
  </si>
  <si>
    <t>Energy Density for PHEV30&amp;40&amp;50 AER - total (Wh/kg)</t>
  </si>
  <si>
    <t>Engine Max Efficiency (%)</t>
  </si>
  <si>
    <t>Conventionals and ISGs: IAV engines (see engine tab)</t>
  </si>
  <si>
    <t>Hybrids: Atkinson Engine (Prius 2010)</t>
  </si>
  <si>
    <t>CVT</t>
  </si>
  <si>
    <t>Ratios from 0.52 to 3.1 ----- fd=[4.44]</t>
  </si>
  <si>
    <t>7 DM</t>
  </si>
  <si>
    <t>6 DCT (dry)</t>
  </si>
  <si>
    <t>8 DCT (dry)</t>
  </si>
  <si>
    <t>Peak Efficiency (%): CVT</t>
  </si>
  <si>
    <t>Pickup</t>
  </si>
  <si>
    <t>P255/65R17</t>
  </si>
  <si>
    <t>SwRI Engines were used for this set of simulation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</si>
</sst>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206518753624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ashDot">
        <color indexed="64"/>
      </top>
      <bottom style="medium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1" fillId="4" borderId="1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" fontId="1" fillId="4" borderId="10" xfId="0" applyNumberFormat="1" applyFont="1" applyFill="1" applyBorder="1" applyAlignment="1">
      <alignment horizontal="center" vertical="center"/>
    </xf>
    <xf numFmtId="0" fontId="6" fillId="0" borderId="0" xfId="0" applyFont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4" borderId="27" xfId="0" applyNumberForma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32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2" fontId="0" fillId="0" borderId="0" xfId="0" applyNumberFormat="1"/>
    <xf numFmtId="9" fontId="0" fillId="0" borderId="0" xfId="0" applyNumberFormat="1"/>
    <xf numFmtId="0" fontId="0" fillId="0" borderId="1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4" xfId="0" applyBorder="1"/>
    <xf numFmtId="0" fontId="0" fillId="0" borderId="22" xfId="0" applyBorder="1"/>
    <xf numFmtId="0" fontId="0" fillId="0" borderId="0" xfId="0" quotePrefix="1"/>
    <xf numFmtId="0" fontId="1" fillId="0" borderId="3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7" fillId="8" borderId="22" xfId="0" applyFont="1" applyFill="1" applyBorder="1" applyAlignment="1">
      <alignment horizontal="center" vertical="center"/>
    </xf>
    <xf numFmtId="0" fontId="8" fillId="0" borderId="0" xfId="0" applyFont="1"/>
    <xf numFmtId="0" fontId="5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3"/>
  <sheetViews>
    <sheetView tabSelected="1" topLeftCell="A22" zoomScale="85" zoomScaleNormal="85" workbookViewId="0">
      <selection activeCell="D53" sqref="D53"/>
    </sheetView>
  </sheetViews>
  <sheetFormatPr defaultRowHeight="15.75" x14ac:dyDescent="0.25"/>
  <cols>
    <col min="1" max="1" width="9.140625" style="1"/>
    <col min="2" max="2" width="22" style="1" bestFit="1" customWidth="1"/>
    <col min="3" max="3" width="73.140625" style="1" bestFit="1" customWidth="1"/>
    <col min="4" max="4" width="37" style="1" bestFit="1" customWidth="1"/>
    <col min="5" max="5" width="59.85546875" style="1" bestFit="1" customWidth="1"/>
    <col min="6" max="6" width="51" style="1" bestFit="1" customWidth="1"/>
    <col min="7" max="7" width="17.5703125" style="1" bestFit="1" customWidth="1"/>
    <col min="8" max="16384" width="9.140625" style="1"/>
  </cols>
  <sheetData>
    <row r="1" spans="2:5" x14ac:dyDescent="0.25">
      <c r="B1" s="80" t="s">
        <v>100</v>
      </c>
      <c r="C1" s="80"/>
      <c r="D1" s="80"/>
    </row>
    <row r="2" spans="2:5" ht="16.5" thickBot="1" x14ac:dyDescent="0.3"/>
    <row r="3" spans="2:5" ht="16.5" thickBot="1" x14ac:dyDescent="0.3">
      <c r="B3" s="24" t="s">
        <v>0</v>
      </c>
    </row>
    <row r="4" spans="2:5" x14ac:dyDescent="0.25">
      <c r="B4" s="25" t="s">
        <v>57</v>
      </c>
      <c r="C4" s="13" t="s">
        <v>4</v>
      </c>
      <c r="D4" s="14">
        <v>95</v>
      </c>
    </row>
    <row r="5" spans="2:5" x14ac:dyDescent="0.25">
      <c r="B5" s="25" t="s">
        <v>57</v>
      </c>
      <c r="C5" s="3" t="s">
        <v>5</v>
      </c>
      <c r="D5" s="4">
        <v>0.38164999999999999</v>
      </c>
      <c r="E5" s="12" t="s">
        <v>101</v>
      </c>
    </row>
    <row r="6" spans="2:5" x14ac:dyDescent="0.25">
      <c r="B6" s="25" t="s">
        <v>57</v>
      </c>
      <c r="C6" s="15" t="s">
        <v>1</v>
      </c>
      <c r="D6" s="16">
        <v>1500</v>
      </c>
    </row>
    <row r="7" spans="2:5" x14ac:dyDescent="0.25">
      <c r="B7" s="25" t="s">
        <v>57</v>
      </c>
      <c r="C7" s="3" t="s">
        <v>2</v>
      </c>
      <c r="D7" s="4">
        <v>3.3</v>
      </c>
    </row>
    <row r="8" spans="2:5" x14ac:dyDescent="0.25">
      <c r="B8" s="25" t="s">
        <v>57</v>
      </c>
      <c r="C8" s="15" t="s">
        <v>6</v>
      </c>
      <c r="D8" s="16">
        <v>0.45</v>
      </c>
    </row>
    <row r="9" spans="2:5" x14ac:dyDescent="0.25">
      <c r="C9" s="3" t="s">
        <v>7</v>
      </c>
      <c r="D9" s="4">
        <v>8.9999999999999993E-3</v>
      </c>
    </row>
    <row r="10" spans="2:5" x14ac:dyDescent="0.25">
      <c r="C10" s="15" t="s">
        <v>8</v>
      </c>
      <c r="D10" s="16">
        <v>240</v>
      </c>
    </row>
    <row r="11" spans="2:5" x14ac:dyDescent="0.25">
      <c r="C11" s="3" t="s">
        <v>9</v>
      </c>
      <c r="D11" s="4">
        <v>220</v>
      </c>
    </row>
    <row r="12" spans="2:5" x14ac:dyDescent="0.25">
      <c r="B12" s="25" t="s">
        <v>57</v>
      </c>
      <c r="C12" s="15" t="s">
        <v>3</v>
      </c>
      <c r="D12" s="16">
        <v>26</v>
      </c>
    </row>
    <row r="13" spans="2:5" x14ac:dyDescent="0.25">
      <c r="B13" s="25" t="s">
        <v>57</v>
      </c>
      <c r="C13" s="3" t="s">
        <v>26</v>
      </c>
      <c r="D13" s="4">
        <v>20</v>
      </c>
    </row>
    <row r="14" spans="2:5" ht="16.5" thickBot="1" x14ac:dyDescent="0.3">
      <c r="C14" s="20" t="s">
        <v>27</v>
      </c>
      <c r="D14" s="21" t="s">
        <v>28</v>
      </c>
    </row>
    <row r="15" spans="2:5" ht="16.5" thickBot="1" x14ac:dyDescent="0.3"/>
    <row r="16" spans="2:5" ht="16.5" thickBot="1" x14ac:dyDescent="0.3">
      <c r="B16" s="24" t="s">
        <v>10</v>
      </c>
    </row>
    <row r="17" spans="2:7" x14ac:dyDescent="0.25">
      <c r="C17" s="13" t="s">
        <v>11</v>
      </c>
      <c r="D17" s="14">
        <v>97.5</v>
      </c>
    </row>
    <row r="18" spans="2:7" x14ac:dyDescent="0.25">
      <c r="C18" s="3" t="s">
        <v>99</v>
      </c>
      <c r="D18" s="4">
        <v>97.5</v>
      </c>
    </row>
    <row r="19" spans="2:7" x14ac:dyDescent="0.25">
      <c r="C19" s="40" t="s">
        <v>71</v>
      </c>
      <c r="D19" s="41">
        <v>98</v>
      </c>
    </row>
    <row r="20" spans="2:7" x14ac:dyDescent="0.25">
      <c r="C20" s="3" t="s">
        <v>70</v>
      </c>
      <c r="D20" s="4">
        <v>98.5</v>
      </c>
    </row>
    <row r="21" spans="2:7" x14ac:dyDescent="0.25">
      <c r="C21" s="15" t="s">
        <v>49</v>
      </c>
      <c r="D21" s="16">
        <v>98</v>
      </c>
    </row>
    <row r="22" spans="2:7" x14ac:dyDescent="0.25">
      <c r="C22" s="3" t="s">
        <v>19</v>
      </c>
      <c r="D22" s="4">
        <v>98</v>
      </c>
    </row>
    <row r="23" spans="2:7" x14ac:dyDescent="0.25">
      <c r="B23" s="25" t="s">
        <v>57</v>
      </c>
      <c r="C23" s="15" t="s">
        <v>47</v>
      </c>
      <c r="D23" s="16">
        <v>14</v>
      </c>
      <c r="E23" s="12" t="s">
        <v>64</v>
      </c>
    </row>
    <row r="24" spans="2:7" ht="16.5" thickBot="1" x14ac:dyDescent="0.3">
      <c r="B24" s="25" t="s">
        <v>57</v>
      </c>
      <c r="C24" s="32" t="s">
        <v>59</v>
      </c>
      <c r="D24" s="33">
        <v>20.7</v>
      </c>
      <c r="E24" s="12" t="s">
        <v>63</v>
      </c>
    </row>
    <row r="25" spans="2:7" ht="16.5" thickBot="1" x14ac:dyDescent="0.3">
      <c r="B25" s="25" t="s">
        <v>57</v>
      </c>
      <c r="C25" s="17" t="s">
        <v>60</v>
      </c>
      <c r="D25" s="26">
        <v>28</v>
      </c>
      <c r="E25" s="7"/>
      <c r="F25" s="30" t="s">
        <v>46</v>
      </c>
    </row>
    <row r="26" spans="2:7" ht="16.5" thickBot="1" x14ac:dyDescent="0.3">
      <c r="C26" s="10" t="s">
        <v>12</v>
      </c>
      <c r="D26" s="11" t="s">
        <v>13</v>
      </c>
      <c r="E26" s="76" t="s">
        <v>72</v>
      </c>
      <c r="F26" s="31">
        <v>224</v>
      </c>
      <c r="G26" s="12" t="s">
        <v>58</v>
      </c>
    </row>
    <row r="27" spans="2:7" x14ac:dyDescent="0.25">
      <c r="D27" s="18" t="s">
        <v>14</v>
      </c>
      <c r="E27" s="77" t="s">
        <v>72</v>
      </c>
      <c r="F27" s="28">
        <f>F26+20</f>
        <v>244</v>
      </c>
      <c r="G27" s="12" t="s">
        <v>18</v>
      </c>
    </row>
    <row r="28" spans="2:7" x14ac:dyDescent="0.25">
      <c r="D28" s="9" t="s">
        <v>15</v>
      </c>
      <c r="E28" s="78" t="s">
        <v>72</v>
      </c>
      <c r="F28" s="28">
        <f>F27+20</f>
        <v>264</v>
      </c>
      <c r="G28" s="12" t="s">
        <v>18</v>
      </c>
    </row>
    <row r="29" spans="2:7" x14ac:dyDescent="0.25">
      <c r="D29" s="18" t="s">
        <v>20</v>
      </c>
      <c r="E29" s="37" t="s">
        <v>65</v>
      </c>
      <c r="F29" s="28">
        <f>F30-13*2</f>
        <v>188</v>
      </c>
    </row>
    <row r="30" spans="2:7" x14ac:dyDescent="0.25">
      <c r="D30" s="9" t="s">
        <v>16</v>
      </c>
      <c r="E30" s="78" t="s">
        <v>72</v>
      </c>
      <c r="F30" s="28">
        <f>F26-10</f>
        <v>214</v>
      </c>
    </row>
    <row r="31" spans="2:7" x14ac:dyDescent="0.25">
      <c r="D31" s="19" t="s">
        <v>17</v>
      </c>
      <c r="E31" s="77" t="s">
        <v>72</v>
      </c>
      <c r="F31" s="28">
        <f>F30+13</f>
        <v>227</v>
      </c>
    </row>
    <row r="32" spans="2:7" x14ac:dyDescent="0.25">
      <c r="D32" s="9" t="s">
        <v>96</v>
      </c>
      <c r="E32" s="78" t="s">
        <v>72</v>
      </c>
      <c r="F32" s="28">
        <f>F31+13</f>
        <v>240</v>
      </c>
    </row>
    <row r="33" spans="2:6" x14ac:dyDescent="0.25">
      <c r="D33" s="19" t="s">
        <v>97</v>
      </c>
      <c r="E33" s="77" t="s">
        <v>72</v>
      </c>
      <c r="F33" s="28">
        <f>F27+25</f>
        <v>269</v>
      </c>
    </row>
    <row r="34" spans="2:6" x14ac:dyDescent="0.25">
      <c r="D34" s="9" t="s">
        <v>98</v>
      </c>
      <c r="E34" s="78" t="s">
        <v>72</v>
      </c>
      <c r="F34" s="28">
        <f>F28+25</f>
        <v>289</v>
      </c>
    </row>
    <row r="35" spans="2:6" x14ac:dyDescent="0.25">
      <c r="D35" s="18" t="s">
        <v>66</v>
      </c>
      <c r="E35" s="36" t="s">
        <v>69</v>
      </c>
      <c r="F35" s="35">
        <v>269</v>
      </c>
    </row>
    <row r="36" spans="2:6" x14ac:dyDescent="0.25">
      <c r="D36" s="72" t="s">
        <v>67</v>
      </c>
      <c r="E36" s="73" t="s">
        <v>68</v>
      </c>
      <c r="F36" s="35">
        <v>269</v>
      </c>
    </row>
    <row r="37" spans="2:6" ht="16.5" thickBot="1" x14ac:dyDescent="0.3">
      <c r="D37" s="74" t="s">
        <v>94</v>
      </c>
      <c r="E37" s="75" t="s">
        <v>95</v>
      </c>
      <c r="F37" s="29">
        <v>269</v>
      </c>
    </row>
    <row r="38" spans="2:6" x14ac:dyDescent="0.25">
      <c r="E38" s="34" t="s">
        <v>61</v>
      </c>
      <c r="F38" s="34" t="s">
        <v>62</v>
      </c>
    </row>
    <row r="39" spans="2:6" ht="16.5" thickBot="1" x14ac:dyDescent="0.3"/>
    <row r="40" spans="2:6" ht="16.5" thickBot="1" x14ac:dyDescent="0.3">
      <c r="B40" s="24" t="s">
        <v>21</v>
      </c>
    </row>
    <row r="41" spans="2:6" x14ac:dyDescent="0.25">
      <c r="C41" s="22" t="s">
        <v>23</v>
      </c>
      <c r="D41" s="2"/>
    </row>
    <row r="42" spans="2:6" x14ac:dyDescent="0.25">
      <c r="C42" s="15" t="s">
        <v>24</v>
      </c>
      <c r="D42" s="16" t="s">
        <v>22</v>
      </c>
    </row>
    <row r="43" spans="2:6" x14ac:dyDescent="0.25">
      <c r="C43" s="3" t="s">
        <v>25</v>
      </c>
      <c r="D43" s="4">
        <v>0</v>
      </c>
    </row>
    <row r="44" spans="2:6" x14ac:dyDescent="0.25">
      <c r="C44" s="15" t="s">
        <v>31</v>
      </c>
      <c r="D44" s="16">
        <v>20</v>
      </c>
    </row>
    <row r="45" spans="2:6" x14ac:dyDescent="0.25">
      <c r="C45" s="3" t="s">
        <v>29</v>
      </c>
      <c r="D45" s="4">
        <v>2000</v>
      </c>
    </row>
    <row r="46" spans="2:6" ht="16.5" thickBot="1" x14ac:dyDescent="0.3">
      <c r="C46" s="17" t="s">
        <v>30</v>
      </c>
      <c r="D46" s="23">
        <v>0.6</v>
      </c>
    </row>
    <row r="47" spans="2:6" x14ac:dyDescent="0.25">
      <c r="C47" s="22" t="s">
        <v>33</v>
      </c>
      <c r="D47" s="2"/>
    </row>
    <row r="48" spans="2:6" x14ac:dyDescent="0.25">
      <c r="C48" s="15" t="s">
        <v>24</v>
      </c>
      <c r="D48" s="16" t="s">
        <v>22</v>
      </c>
    </row>
    <row r="49" spans="2:6" x14ac:dyDescent="0.25">
      <c r="C49" s="3" t="s">
        <v>25</v>
      </c>
      <c r="D49" s="4">
        <v>30</v>
      </c>
    </row>
    <row r="50" spans="2:6" x14ac:dyDescent="0.25">
      <c r="C50" s="15" t="s">
        <v>31</v>
      </c>
      <c r="D50" s="16">
        <v>0</v>
      </c>
    </row>
    <row r="51" spans="2:6" x14ac:dyDescent="0.25">
      <c r="C51" s="3" t="s">
        <v>89</v>
      </c>
      <c r="D51" s="4">
        <v>65</v>
      </c>
      <c r="E51" s="12" t="s">
        <v>32</v>
      </c>
      <c r="F51" s="12" t="s">
        <v>34</v>
      </c>
    </row>
    <row r="52" spans="2:6" x14ac:dyDescent="0.25">
      <c r="C52" s="15" t="s">
        <v>90</v>
      </c>
      <c r="D52" s="16">
        <v>92</v>
      </c>
      <c r="E52" s="12" t="s">
        <v>32</v>
      </c>
      <c r="F52" s="12" t="s">
        <v>34</v>
      </c>
    </row>
    <row r="53" spans="2:6" ht="16.5" thickBot="1" x14ac:dyDescent="0.3">
      <c r="C53" s="5" t="s">
        <v>88</v>
      </c>
      <c r="D53" s="6">
        <v>142</v>
      </c>
      <c r="E53" s="12" t="s">
        <v>32</v>
      </c>
      <c r="F53" s="12" t="s">
        <v>87</v>
      </c>
    </row>
    <row r="54" spans="2:6" x14ac:dyDescent="0.25">
      <c r="D54" s="8"/>
      <c r="E54" s="12"/>
      <c r="F54" s="12"/>
    </row>
    <row r="55" spans="2:6" ht="16.5" thickBot="1" x14ac:dyDescent="0.3"/>
    <row r="56" spans="2:6" ht="16.5" thickBot="1" x14ac:dyDescent="0.3">
      <c r="B56" s="24" t="s">
        <v>35</v>
      </c>
    </row>
    <row r="57" spans="2:6" x14ac:dyDescent="0.25">
      <c r="C57" s="13" t="s">
        <v>36</v>
      </c>
      <c r="D57" s="14">
        <v>1080</v>
      </c>
    </row>
    <row r="58" spans="2:6" x14ac:dyDescent="0.25">
      <c r="C58" s="3" t="s">
        <v>37</v>
      </c>
      <c r="D58" s="4">
        <v>12000</v>
      </c>
    </row>
    <row r="59" spans="2:6" ht="16.5" thickBot="1" x14ac:dyDescent="0.3">
      <c r="C59" s="20" t="s">
        <v>38</v>
      </c>
      <c r="D59" s="21">
        <v>90</v>
      </c>
    </row>
    <row r="60" spans="2:6" ht="16.5" thickBot="1" x14ac:dyDescent="0.3"/>
    <row r="61" spans="2:6" ht="16.5" thickBot="1" x14ac:dyDescent="0.3">
      <c r="B61" s="24" t="s">
        <v>43</v>
      </c>
    </row>
    <row r="62" spans="2:6" x14ac:dyDescent="0.25">
      <c r="C62" s="13" t="s">
        <v>29</v>
      </c>
      <c r="D62" s="14">
        <v>659</v>
      </c>
    </row>
    <row r="63" spans="2:6" x14ac:dyDescent="0.25">
      <c r="C63" s="3" t="s">
        <v>44</v>
      </c>
      <c r="D63" s="4">
        <v>10</v>
      </c>
    </row>
    <row r="64" spans="2:6" ht="16.5" thickBot="1" x14ac:dyDescent="0.3">
      <c r="C64" s="20" t="s">
        <v>45</v>
      </c>
      <c r="D64" s="21">
        <v>59</v>
      </c>
    </row>
    <row r="65" spans="2:5" ht="16.5" thickBot="1" x14ac:dyDescent="0.3"/>
    <row r="66" spans="2:5" ht="16.5" thickBot="1" x14ac:dyDescent="0.3">
      <c r="B66" s="24" t="s">
        <v>39</v>
      </c>
    </row>
    <row r="67" spans="2:5" x14ac:dyDescent="0.25">
      <c r="C67" s="13" t="s">
        <v>40</v>
      </c>
      <c r="D67" s="14">
        <v>0.04</v>
      </c>
    </row>
    <row r="68" spans="2:5" x14ac:dyDescent="0.25">
      <c r="C68" s="3" t="s">
        <v>41</v>
      </c>
      <c r="D68" s="4">
        <v>95</v>
      </c>
    </row>
    <row r="69" spans="2:5" ht="16.5" thickBot="1" x14ac:dyDescent="0.3">
      <c r="C69" s="20" t="s">
        <v>42</v>
      </c>
      <c r="D69" s="21">
        <v>320</v>
      </c>
    </row>
    <row r="70" spans="2:5" ht="16.5" thickBot="1" x14ac:dyDescent="0.3"/>
    <row r="71" spans="2:5" ht="16.5" thickBot="1" x14ac:dyDescent="0.3">
      <c r="B71" s="24" t="s">
        <v>48</v>
      </c>
    </row>
    <row r="72" spans="2:5" ht="16.5" thickBot="1" x14ac:dyDescent="0.3">
      <c r="C72" s="69" t="s">
        <v>92</v>
      </c>
      <c r="D72" s="39"/>
    </row>
    <row r="73" spans="2:5" ht="16.5" thickBot="1" x14ac:dyDescent="0.3">
      <c r="C73" s="70" t="s">
        <v>93</v>
      </c>
      <c r="D73" s="71" t="s">
        <v>91</v>
      </c>
      <c r="E73" s="68">
        <v>39</v>
      </c>
    </row>
    <row r="74" spans="2:5" x14ac:dyDescent="0.25">
      <c r="C74" s="38"/>
      <c r="D74" s="67"/>
      <c r="E74"/>
    </row>
    <row r="75" spans="2:5" x14ac:dyDescent="0.25">
      <c r="C75" s="38"/>
      <c r="D75" s="67"/>
      <c r="E75"/>
    </row>
    <row r="76" spans="2:5" ht="16.5" thickBot="1" x14ac:dyDescent="0.3"/>
    <row r="77" spans="2:5" ht="16.5" thickBot="1" x14ac:dyDescent="0.3">
      <c r="B77" s="24" t="s">
        <v>50</v>
      </c>
    </row>
    <row r="78" spans="2:5" x14ac:dyDescent="0.25">
      <c r="C78" s="13" t="s">
        <v>51</v>
      </c>
      <c r="D78" s="14">
        <v>12</v>
      </c>
    </row>
    <row r="79" spans="2:5" x14ac:dyDescent="0.25">
      <c r="C79" s="3" t="s">
        <v>52</v>
      </c>
      <c r="D79" s="4">
        <v>12</v>
      </c>
    </row>
    <row r="80" spans="2:5" x14ac:dyDescent="0.25">
      <c r="C80" s="15" t="s">
        <v>53</v>
      </c>
      <c r="D80" s="16">
        <v>12</v>
      </c>
    </row>
    <row r="81" spans="3:4" x14ac:dyDescent="0.25">
      <c r="C81" s="3" t="s">
        <v>54</v>
      </c>
      <c r="D81" s="4">
        <v>12</v>
      </c>
    </row>
    <row r="82" spans="3:4" x14ac:dyDescent="0.25">
      <c r="C82" s="15" t="s">
        <v>55</v>
      </c>
      <c r="D82" s="16">
        <v>0</v>
      </c>
    </row>
    <row r="83" spans="3:4" ht="16.5" thickBot="1" x14ac:dyDescent="0.3">
      <c r="C83" s="5" t="s">
        <v>56</v>
      </c>
      <c r="D83" s="6">
        <v>88</v>
      </c>
    </row>
  </sheetData>
  <mergeCells count="1">
    <mergeCell ref="B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9"/>
  <sheetViews>
    <sheetView zoomScale="85" zoomScaleNormal="85" workbookViewId="0">
      <selection activeCell="B13" sqref="B13"/>
    </sheetView>
  </sheetViews>
  <sheetFormatPr defaultRowHeight="15" x14ac:dyDescent="0.25"/>
  <cols>
    <col min="2" max="2" width="22.140625" bestFit="1" customWidth="1"/>
    <col min="3" max="3" width="22.140625" customWidth="1"/>
    <col min="12" max="13" width="12.42578125" bestFit="1" customWidth="1"/>
    <col min="14" max="15" width="13" bestFit="1" customWidth="1"/>
    <col min="16" max="16" width="11" bestFit="1" customWidth="1"/>
    <col min="17" max="17" width="13" bestFit="1" customWidth="1"/>
  </cols>
  <sheetData>
    <row r="2" spans="2:12" ht="15.75" thickBot="1" x14ac:dyDescent="0.3"/>
    <row r="3" spans="2:12" ht="15.75" thickBot="1" x14ac:dyDescent="0.3">
      <c r="B3" s="42" t="s">
        <v>73</v>
      </c>
      <c r="C3" s="43"/>
    </row>
    <row r="4" spans="2:12" ht="15.75" thickBot="1" x14ac:dyDescent="0.3">
      <c r="B4" s="44">
        <v>3.31</v>
      </c>
      <c r="D4" s="45">
        <v>1</v>
      </c>
      <c r="E4" s="46">
        <v>2</v>
      </c>
      <c r="F4" s="46">
        <v>3</v>
      </c>
      <c r="G4" s="46">
        <v>4</v>
      </c>
      <c r="H4" s="47">
        <v>5</v>
      </c>
      <c r="J4" s="42" t="s">
        <v>74</v>
      </c>
      <c r="K4" s="42" t="s">
        <v>75</v>
      </c>
    </row>
    <row r="5" spans="2:12" ht="15.75" thickBot="1" x14ac:dyDescent="0.3">
      <c r="B5" s="81" t="s">
        <v>76</v>
      </c>
      <c r="C5" s="48" t="s">
        <v>77</v>
      </c>
      <c r="D5" s="49">
        <v>3.85</v>
      </c>
      <c r="E5" s="50">
        <v>2.3262</v>
      </c>
      <c r="F5" s="50">
        <v>1.5039</v>
      </c>
      <c r="G5" s="50">
        <v>1.0403</v>
      </c>
      <c r="H5" s="51">
        <v>0.77</v>
      </c>
      <c r="J5" s="52">
        <v>5</v>
      </c>
      <c r="K5" s="52">
        <v>1.07</v>
      </c>
    </row>
    <row r="6" spans="2:12" ht="15.75" thickBot="1" x14ac:dyDescent="0.3">
      <c r="B6" s="82"/>
      <c r="C6" s="53" t="s">
        <v>78</v>
      </c>
      <c r="D6" s="54">
        <f>D5*$B4</f>
        <v>12.743500000000001</v>
      </c>
      <c r="E6" s="55">
        <f t="shared" ref="E6:H6" si="0">E5*$B4</f>
        <v>7.6997220000000004</v>
      </c>
      <c r="F6" s="55">
        <f t="shared" si="0"/>
        <v>4.9779090000000004</v>
      </c>
      <c r="G6" s="55">
        <f t="shared" si="0"/>
        <v>3.4433929999999999</v>
      </c>
      <c r="H6" s="56">
        <f t="shared" si="0"/>
        <v>2.5487000000000002</v>
      </c>
    </row>
    <row r="7" spans="2:12" ht="15.75" thickBot="1" x14ac:dyDescent="0.3">
      <c r="E7" s="57">
        <f>D5/E5</f>
        <v>1.655059754105408</v>
      </c>
      <c r="F7" s="57">
        <f t="shared" ref="F7:H7" si="1">E5/F5</f>
        <v>1.5467783762218232</v>
      </c>
      <c r="G7" s="57">
        <f t="shared" si="1"/>
        <v>1.4456406805729116</v>
      </c>
      <c r="H7" s="57">
        <f t="shared" si="1"/>
        <v>1.351038961038961</v>
      </c>
    </row>
    <row r="8" spans="2:12" ht="15.75" thickBot="1" x14ac:dyDescent="0.3">
      <c r="B8" s="42" t="s">
        <v>73</v>
      </c>
      <c r="C8" s="43"/>
      <c r="F8" s="58">
        <f>(E7-F7)/E7</f>
        <v>6.5424452268258382E-2</v>
      </c>
      <c r="G8" s="58">
        <f t="shared" ref="G8:H8" si="2">(F7-G7)/F7</f>
        <v>6.5386028925457043E-2</v>
      </c>
      <c r="H8" s="58">
        <f t="shared" si="2"/>
        <v>6.5439303697831505E-2</v>
      </c>
    </row>
    <row r="9" spans="2:12" ht="15.75" thickBot="1" x14ac:dyDescent="0.3">
      <c r="B9" s="44">
        <v>3.31</v>
      </c>
      <c r="D9" s="45">
        <v>1</v>
      </c>
      <c r="E9" s="46">
        <v>2</v>
      </c>
      <c r="F9" s="46">
        <v>3</v>
      </c>
      <c r="G9" s="46">
        <v>4</v>
      </c>
      <c r="H9" s="47">
        <v>5</v>
      </c>
      <c r="J9" s="42" t="s">
        <v>74</v>
      </c>
      <c r="K9" s="42" t="s">
        <v>75</v>
      </c>
    </row>
    <row r="10" spans="2:12" ht="15.75" thickBot="1" x14ac:dyDescent="0.3">
      <c r="B10" s="81" t="s">
        <v>79</v>
      </c>
      <c r="C10" s="48" t="s">
        <v>77</v>
      </c>
      <c r="D10" s="49">
        <v>4.2350000000000003</v>
      </c>
      <c r="E10" s="50">
        <v>2.4984999999999999</v>
      </c>
      <c r="F10" s="50">
        <v>1.5772999999999999</v>
      </c>
      <c r="G10" s="50">
        <v>1.0653999999999999</v>
      </c>
      <c r="H10" s="51">
        <v>0.77</v>
      </c>
      <c r="J10" s="52">
        <v>5.5</v>
      </c>
      <c r="K10" s="52">
        <v>1.07</v>
      </c>
    </row>
    <row r="11" spans="2:12" ht="15.75" thickBot="1" x14ac:dyDescent="0.3">
      <c r="B11" s="82"/>
      <c r="C11" s="53" t="s">
        <v>78</v>
      </c>
      <c r="D11" s="54">
        <f>D10*$B9</f>
        <v>14.017850000000001</v>
      </c>
      <c r="E11" s="55">
        <f t="shared" ref="E11:H11" si="3">E10*$B9</f>
        <v>8.270035</v>
      </c>
      <c r="F11" s="55">
        <f t="shared" si="3"/>
        <v>5.2208629999999996</v>
      </c>
      <c r="G11" s="55">
        <f t="shared" si="3"/>
        <v>3.5264739999999999</v>
      </c>
      <c r="H11" s="56">
        <f t="shared" si="3"/>
        <v>2.5487000000000002</v>
      </c>
    </row>
    <row r="12" spans="2:12" ht="15.75" thickBot="1" x14ac:dyDescent="0.3">
      <c r="E12" s="57">
        <f>D10/E10</f>
        <v>1.6950170102061239</v>
      </c>
      <c r="F12" s="57">
        <f t="shared" ref="F12:H12" si="4">E10/F10</f>
        <v>1.5840360109047107</v>
      </c>
      <c r="G12" s="57">
        <f t="shared" si="4"/>
        <v>1.4804768162192605</v>
      </c>
      <c r="H12" s="57">
        <f t="shared" si="4"/>
        <v>1.3836363636363636</v>
      </c>
    </row>
    <row r="13" spans="2:12" ht="15.75" thickBot="1" x14ac:dyDescent="0.3">
      <c r="B13" s="42" t="s">
        <v>73</v>
      </c>
      <c r="C13" s="43"/>
      <c r="F13" s="58">
        <f>(E12-F12)/E12</f>
        <v>6.5474858737799527E-2</v>
      </c>
      <c r="G13" s="58">
        <f t="shared" ref="G13:H13" si="5">(F12-G12)/F12</f>
        <v>6.5376793186856325E-2</v>
      </c>
      <c r="H13" s="58">
        <f t="shared" si="5"/>
        <v>6.5411664351625196E-2</v>
      </c>
    </row>
    <row r="14" spans="2:12" ht="15.75" thickBot="1" x14ac:dyDescent="0.3">
      <c r="B14" s="44">
        <v>3.74</v>
      </c>
      <c r="D14" s="45">
        <v>1</v>
      </c>
      <c r="E14" s="46">
        <v>2</v>
      </c>
      <c r="F14" s="46">
        <v>3</v>
      </c>
      <c r="G14" s="46">
        <v>4</v>
      </c>
      <c r="H14" s="46">
        <v>5</v>
      </c>
      <c r="I14" s="47">
        <v>6</v>
      </c>
      <c r="K14" s="42" t="s">
        <v>74</v>
      </c>
      <c r="L14" s="42" t="s">
        <v>75</v>
      </c>
    </row>
    <row r="15" spans="2:12" ht="15.75" thickBot="1" x14ac:dyDescent="0.3">
      <c r="B15" s="81" t="s">
        <v>80</v>
      </c>
      <c r="C15" s="48" t="s">
        <v>77</v>
      </c>
      <c r="D15" s="49">
        <v>3.9</v>
      </c>
      <c r="E15" s="50">
        <v>2.3805000000000001</v>
      </c>
      <c r="F15" s="50">
        <v>1.5547</v>
      </c>
      <c r="G15" s="50">
        <v>1.0865</v>
      </c>
      <c r="H15" s="50">
        <v>0.81240000000000001</v>
      </c>
      <c r="I15" s="51">
        <v>0.65</v>
      </c>
      <c r="K15" s="52">
        <v>6</v>
      </c>
      <c r="L15" s="52">
        <v>1.07</v>
      </c>
    </row>
    <row r="16" spans="2:12" ht="15.75" thickBot="1" x14ac:dyDescent="0.3">
      <c r="B16" s="82"/>
      <c r="C16" s="53" t="s">
        <v>78</v>
      </c>
      <c r="D16" s="54">
        <f t="shared" ref="D16:I16" si="6">D15*$B14</f>
        <v>14.586</v>
      </c>
      <c r="E16" s="55">
        <f t="shared" si="6"/>
        <v>8.9030700000000014</v>
      </c>
      <c r="F16" s="55">
        <f t="shared" si="6"/>
        <v>5.814578</v>
      </c>
      <c r="G16" s="55">
        <f t="shared" si="6"/>
        <v>4.06351</v>
      </c>
      <c r="H16" s="55">
        <f t="shared" si="6"/>
        <v>3.0383760000000004</v>
      </c>
      <c r="I16" s="56">
        <f t="shared" si="6"/>
        <v>2.431</v>
      </c>
    </row>
    <row r="17" spans="2:13" ht="15.75" thickBot="1" x14ac:dyDescent="0.3">
      <c r="E17" s="57">
        <f>D15/E15</f>
        <v>1.6383112791430372</v>
      </c>
      <c r="F17" s="57">
        <f t="shared" ref="F17:I17" si="7">E15/F15</f>
        <v>1.5311635685341225</v>
      </c>
      <c r="G17" s="57">
        <f t="shared" si="7"/>
        <v>1.430924988495168</v>
      </c>
      <c r="H17" s="57">
        <f t="shared" si="7"/>
        <v>1.33739537173806</v>
      </c>
      <c r="I17" s="57">
        <f t="shared" si="7"/>
        <v>1.2498461538461538</v>
      </c>
    </row>
    <row r="18" spans="2:13" ht="15.75" thickBot="1" x14ac:dyDescent="0.3">
      <c r="B18" s="42" t="s">
        <v>73</v>
      </c>
      <c r="C18" s="43"/>
      <c r="F18" s="58">
        <f>(E17-F17)/E17</f>
        <v>6.540131412936448E-2</v>
      </c>
      <c r="G18" s="58">
        <f t="shared" ref="G18:I18" si="8">(F17-G17)/F17</f>
        <v>6.5465625031112168E-2</v>
      </c>
      <c r="H18" s="58">
        <f t="shared" si="8"/>
        <v>6.5363046637034711E-2</v>
      </c>
      <c r="I18" s="58">
        <f t="shared" si="8"/>
        <v>6.5462480087790681E-2</v>
      </c>
    </row>
    <row r="19" spans="2:13" ht="15.75" thickBot="1" x14ac:dyDescent="0.3">
      <c r="B19" s="44">
        <v>3.74</v>
      </c>
      <c r="D19" s="45">
        <v>1</v>
      </c>
      <c r="E19" s="46">
        <v>2</v>
      </c>
      <c r="F19" s="46">
        <v>3</v>
      </c>
      <c r="G19" s="46">
        <v>4</v>
      </c>
      <c r="H19" s="46">
        <v>5</v>
      </c>
      <c r="I19" s="47">
        <v>6</v>
      </c>
      <c r="K19" s="42" t="s">
        <v>74</v>
      </c>
      <c r="L19" s="42" t="s">
        <v>75</v>
      </c>
    </row>
    <row r="20" spans="2:13" ht="15.75" thickBot="1" x14ac:dyDescent="0.3">
      <c r="B20" s="81" t="s">
        <v>81</v>
      </c>
      <c r="C20" s="48" t="s">
        <v>77</v>
      </c>
      <c r="D20" s="49">
        <v>4.2249999999999996</v>
      </c>
      <c r="E20" s="50">
        <v>2.5379</v>
      </c>
      <c r="F20" s="50">
        <v>1.6312</v>
      </c>
      <c r="G20" s="50">
        <v>1.1217999999999999</v>
      </c>
      <c r="H20" s="50">
        <v>0.82550000000000001</v>
      </c>
      <c r="I20" s="51">
        <v>0.65</v>
      </c>
      <c r="K20" s="52">
        <v>6.5</v>
      </c>
      <c r="L20" s="52">
        <v>1.07</v>
      </c>
    </row>
    <row r="21" spans="2:13" ht="15.75" thickBot="1" x14ac:dyDescent="0.3">
      <c r="B21" s="82"/>
      <c r="C21" s="53" t="s">
        <v>78</v>
      </c>
      <c r="D21" s="54">
        <f t="shared" ref="D21:I21" si="9">D20*$B19</f>
        <v>15.801499999999999</v>
      </c>
      <c r="E21" s="55">
        <f t="shared" si="9"/>
        <v>9.4917460000000009</v>
      </c>
      <c r="F21" s="55">
        <f t="shared" si="9"/>
        <v>6.1006879999999999</v>
      </c>
      <c r="G21" s="55">
        <f t="shared" si="9"/>
        <v>4.195532</v>
      </c>
      <c r="H21" s="55">
        <f t="shared" si="9"/>
        <v>3.0873700000000004</v>
      </c>
      <c r="I21" s="56">
        <f t="shared" si="9"/>
        <v>2.431</v>
      </c>
    </row>
    <row r="22" spans="2:13" ht="15.75" thickBot="1" x14ac:dyDescent="0.3">
      <c r="E22" s="57">
        <f>D20/E20</f>
        <v>1.664762204972615</v>
      </c>
      <c r="F22" s="57">
        <f t="shared" ref="F22:I22" si="10">E20/F20</f>
        <v>1.5558484551250613</v>
      </c>
      <c r="G22" s="57">
        <f t="shared" si="10"/>
        <v>1.4540916384382243</v>
      </c>
      <c r="H22" s="57">
        <f t="shared" si="10"/>
        <v>1.3589339794064201</v>
      </c>
      <c r="I22" s="57">
        <f t="shared" si="10"/>
        <v>1.27</v>
      </c>
    </row>
    <row r="23" spans="2:13" ht="15.75" thickBot="1" x14ac:dyDescent="0.3">
      <c r="B23" s="42" t="s">
        <v>73</v>
      </c>
      <c r="C23" s="43"/>
      <c r="F23" s="58">
        <f>(E22-F22)/E22</f>
        <v>6.5423007275291462E-2</v>
      </c>
      <c r="G23" s="58">
        <f t="shared" ref="G23:I23" si="11">(F22-G22)/F22</f>
        <v>6.5402781583028688E-2</v>
      </c>
      <c r="H23" s="58">
        <f t="shared" si="11"/>
        <v>6.5441308179179702E-2</v>
      </c>
      <c r="I23" s="58">
        <f t="shared" si="11"/>
        <v>6.5443929399179729E-2</v>
      </c>
    </row>
    <row r="24" spans="2:13" ht="15.75" thickBot="1" x14ac:dyDescent="0.3">
      <c r="B24" s="44">
        <v>3.74</v>
      </c>
      <c r="D24" s="45">
        <v>1</v>
      </c>
      <c r="E24" s="46">
        <v>2</v>
      </c>
      <c r="F24" s="46">
        <v>3</v>
      </c>
      <c r="G24" s="46">
        <v>4</v>
      </c>
      <c r="H24" s="46">
        <v>5</v>
      </c>
      <c r="I24" s="47">
        <v>6</v>
      </c>
      <c r="K24" s="42" t="s">
        <v>74</v>
      </c>
      <c r="L24" s="42" t="s">
        <v>75</v>
      </c>
    </row>
    <row r="25" spans="2:13" ht="15.75" thickBot="1" x14ac:dyDescent="0.3">
      <c r="B25" s="81" t="s">
        <v>82</v>
      </c>
      <c r="C25" s="48" t="s">
        <v>77</v>
      </c>
      <c r="D25" s="49">
        <v>4.2249999999999996</v>
      </c>
      <c r="E25" s="50">
        <v>2.5379</v>
      </c>
      <c r="F25" s="50">
        <v>1.6312</v>
      </c>
      <c r="G25" s="50">
        <v>1.1217999999999999</v>
      </c>
      <c r="H25" s="50">
        <v>0.82550000000000001</v>
      </c>
      <c r="I25" s="51">
        <v>0.65</v>
      </c>
      <c r="K25" s="52">
        <v>6.5</v>
      </c>
      <c r="L25" s="52">
        <v>1.07</v>
      </c>
    </row>
    <row r="26" spans="2:13" ht="15.75" thickBot="1" x14ac:dyDescent="0.3">
      <c r="B26" s="82"/>
      <c r="C26" s="53" t="s">
        <v>78</v>
      </c>
      <c r="D26" s="54">
        <f t="shared" ref="D26:I26" si="12">D25*$B24</f>
        <v>15.801499999999999</v>
      </c>
      <c r="E26" s="55">
        <f t="shared" si="12"/>
        <v>9.4917460000000009</v>
      </c>
      <c r="F26" s="55">
        <f t="shared" si="12"/>
        <v>6.1006879999999999</v>
      </c>
      <c r="G26" s="55">
        <f t="shared" si="12"/>
        <v>4.195532</v>
      </c>
      <c r="H26" s="55">
        <f t="shared" si="12"/>
        <v>3.0873700000000004</v>
      </c>
      <c r="I26" s="56">
        <f t="shared" si="12"/>
        <v>2.431</v>
      </c>
    </row>
    <row r="27" spans="2:13" ht="15.75" thickBot="1" x14ac:dyDescent="0.3">
      <c r="E27" s="57">
        <f>D25/E25</f>
        <v>1.664762204972615</v>
      </c>
      <c r="F27" s="57">
        <f t="shared" ref="F27:I27" si="13">E25/F25</f>
        <v>1.5558484551250613</v>
      </c>
      <c r="G27" s="57">
        <f t="shared" si="13"/>
        <v>1.4540916384382243</v>
      </c>
      <c r="H27" s="57">
        <f t="shared" si="13"/>
        <v>1.3589339794064201</v>
      </c>
      <c r="I27" s="57">
        <f t="shared" si="13"/>
        <v>1.27</v>
      </c>
    </row>
    <row r="28" spans="2:13" ht="15.75" thickBot="1" x14ac:dyDescent="0.3">
      <c r="B28" s="42" t="s">
        <v>73</v>
      </c>
      <c r="C28" s="43"/>
    </row>
    <row r="29" spans="2:13" ht="15.75" thickBot="1" x14ac:dyDescent="0.3">
      <c r="B29" s="44">
        <v>3.6</v>
      </c>
      <c r="D29" s="59">
        <v>1</v>
      </c>
      <c r="E29" s="60">
        <v>2</v>
      </c>
      <c r="F29" s="60">
        <v>3</v>
      </c>
      <c r="G29" s="60">
        <v>4</v>
      </c>
      <c r="H29" s="60">
        <v>5</v>
      </c>
      <c r="I29" s="60">
        <v>6</v>
      </c>
      <c r="J29" s="62">
        <v>7</v>
      </c>
      <c r="L29" s="42" t="s">
        <v>74</v>
      </c>
      <c r="M29" s="42" t="s">
        <v>75</v>
      </c>
    </row>
    <row r="30" spans="2:13" ht="15.75" thickBot="1" x14ac:dyDescent="0.3">
      <c r="B30" s="81" t="s">
        <v>86</v>
      </c>
      <c r="C30" s="48" t="s">
        <v>77</v>
      </c>
      <c r="D30" s="63">
        <v>4.4800000000000004</v>
      </c>
      <c r="E30" s="64">
        <v>2.7351000000000001</v>
      </c>
      <c r="F30" s="64">
        <v>1.7867</v>
      </c>
      <c r="G30" s="64">
        <v>1.2487999999999999</v>
      </c>
      <c r="H30" s="64">
        <v>0.93400000000000005</v>
      </c>
      <c r="I30" s="64">
        <v>0.74739999999999995</v>
      </c>
      <c r="J30" s="66">
        <v>0.64</v>
      </c>
      <c r="L30" s="52">
        <v>7</v>
      </c>
      <c r="M30" s="52">
        <v>1.07</v>
      </c>
    </row>
    <row r="31" spans="2:13" ht="15.75" thickBot="1" x14ac:dyDescent="0.3">
      <c r="B31" s="82"/>
      <c r="C31" s="53" t="s">
        <v>78</v>
      </c>
      <c r="D31" s="54">
        <f t="shared" ref="D31:J31" si="14">D30*$B29</f>
        <v>16.128000000000004</v>
      </c>
      <c r="E31" s="55">
        <f t="shared" si="14"/>
        <v>9.8463600000000007</v>
      </c>
      <c r="F31" s="55">
        <f t="shared" si="14"/>
        <v>6.4321200000000003</v>
      </c>
      <c r="G31" s="55">
        <f t="shared" si="14"/>
        <v>4.4956800000000001</v>
      </c>
      <c r="H31" s="55">
        <f t="shared" si="14"/>
        <v>3.3624000000000001</v>
      </c>
      <c r="I31" s="55">
        <f t="shared" si="14"/>
        <v>2.6906399999999997</v>
      </c>
      <c r="J31" s="56">
        <f t="shared" si="14"/>
        <v>2.3040000000000003</v>
      </c>
    </row>
    <row r="32" spans="2:13" ht="15.75" thickBot="1" x14ac:dyDescent="0.3">
      <c r="E32" s="57"/>
      <c r="F32" s="57"/>
      <c r="G32" s="57"/>
      <c r="H32" s="57"/>
      <c r="I32" s="57"/>
    </row>
    <row r="33" spans="2:14" ht="15.75" thickBot="1" x14ac:dyDescent="0.3">
      <c r="B33" s="42" t="s">
        <v>73</v>
      </c>
      <c r="C33" s="43"/>
      <c r="F33" s="58">
        <f>(E27-F27)/E27</f>
        <v>6.5423007275291462E-2</v>
      </c>
      <c r="G33" s="58">
        <f>(F27-G27)/F27</f>
        <v>6.5402781583028688E-2</v>
      </c>
      <c r="H33" s="58">
        <f>(G27-H27)/G27</f>
        <v>6.5441308179179702E-2</v>
      </c>
      <c r="I33" s="58">
        <f>(H27-I27)/H27</f>
        <v>6.5443929399179729E-2</v>
      </c>
    </row>
    <row r="34" spans="2:14" ht="15.75" thickBot="1" x14ac:dyDescent="0.3">
      <c r="B34" s="44">
        <v>3.5</v>
      </c>
      <c r="D34" s="59">
        <v>1</v>
      </c>
      <c r="E34" s="60">
        <v>2</v>
      </c>
      <c r="F34" s="60">
        <v>3</v>
      </c>
      <c r="G34" s="60">
        <v>4</v>
      </c>
      <c r="H34" s="60">
        <v>5</v>
      </c>
      <c r="I34" s="60">
        <v>6</v>
      </c>
      <c r="J34" s="61">
        <v>7</v>
      </c>
      <c r="K34" s="62">
        <v>8</v>
      </c>
      <c r="M34" s="42" t="s">
        <v>74</v>
      </c>
      <c r="N34" s="42" t="s">
        <v>75</v>
      </c>
    </row>
    <row r="35" spans="2:14" ht="15.75" thickBot="1" x14ac:dyDescent="0.3">
      <c r="B35" s="81" t="s">
        <v>83</v>
      </c>
      <c r="C35" s="48" t="s">
        <v>77</v>
      </c>
      <c r="D35" s="63">
        <v>4.7249999999999996</v>
      </c>
      <c r="E35" s="64">
        <v>2.8923000000000001</v>
      </c>
      <c r="F35" s="64">
        <v>1.8944000000000001</v>
      </c>
      <c r="G35" s="64">
        <v>1.3275999999999999</v>
      </c>
      <c r="H35" s="64">
        <v>0.99560000000000004</v>
      </c>
      <c r="I35" s="64">
        <v>0.79879999999999995</v>
      </c>
      <c r="J35" s="65">
        <v>0.68579999999999997</v>
      </c>
      <c r="K35" s="66">
        <v>0.63</v>
      </c>
      <c r="M35" s="52">
        <v>7.5</v>
      </c>
      <c r="N35" s="52">
        <v>1.07</v>
      </c>
    </row>
    <row r="36" spans="2:14" ht="15.75" thickBot="1" x14ac:dyDescent="0.3">
      <c r="B36" s="82"/>
      <c r="C36" s="53" t="s">
        <v>78</v>
      </c>
      <c r="D36" s="54">
        <f>D35*$B34</f>
        <v>16.537499999999998</v>
      </c>
      <c r="E36" s="55">
        <f t="shared" ref="E36:K36" si="15">E35*$B34</f>
        <v>10.123050000000001</v>
      </c>
      <c r="F36" s="55">
        <f t="shared" si="15"/>
        <v>6.6303999999999998</v>
      </c>
      <c r="G36" s="55">
        <f t="shared" si="15"/>
        <v>4.6465999999999994</v>
      </c>
      <c r="H36" s="55">
        <f t="shared" si="15"/>
        <v>3.4846000000000004</v>
      </c>
      <c r="I36" s="55">
        <f t="shared" si="15"/>
        <v>2.7957999999999998</v>
      </c>
      <c r="J36" s="55">
        <f t="shared" si="15"/>
        <v>2.4002999999999997</v>
      </c>
      <c r="K36" s="56">
        <f t="shared" si="15"/>
        <v>2.2050000000000001</v>
      </c>
    </row>
    <row r="37" spans="2:14" ht="15.75" thickBot="1" x14ac:dyDescent="0.3">
      <c r="E37" s="57">
        <f>D35/E35</f>
        <v>1.6336479618296855</v>
      </c>
      <c r="F37" s="57">
        <f t="shared" ref="F37:K37" si="16">E35/F35</f>
        <v>1.5267630912162162</v>
      </c>
      <c r="G37" s="57">
        <f t="shared" si="16"/>
        <v>1.4269358240433867</v>
      </c>
      <c r="H37" s="57">
        <f t="shared" si="16"/>
        <v>1.3334672559260745</v>
      </c>
      <c r="I37" s="57">
        <f t="shared" si="16"/>
        <v>1.2463695543314974</v>
      </c>
      <c r="J37" s="57">
        <f t="shared" si="16"/>
        <v>1.1647710702828813</v>
      </c>
      <c r="K37" s="57">
        <f t="shared" si="16"/>
        <v>1.0885714285714285</v>
      </c>
    </row>
    <row r="38" spans="2:14" ht="15.75" thickBot="1" x14ac:dyDescent="0.3">
      <c r="B38" s="42" t="s">
        <v>73</v>
      </c>
      <c r="C38" s="43"/>
      <c r="F38" s="58">
        <f>(E37-F37)/E37</f>
        <v>6.5427113497425873E-2</v>
      </c>
      <c r="G38" s="58">
        <f t="shared" ref="G38:K38" si="17">(F37-G37)/F37</f>
        <v>6.5384909909832395E-2</v>
      </c>
      <c r="H38" s="58">
        <f t="shared" si="17"/>
        <v>6.5502993577145091E-2</v>
      </c>
      <c r="I38" s="58">
        <f t="shared" si="17"/>
        <v>6.5316715658000124E-2</v>
      </c>
      <c r="J38" s="58">
        <f t="shared" si="17"/>
        <v>6.5468932360420409E-2</v>
      </c>
      <c r="K38" s="58">
        <f t="shared" si="17"/>
        <v>6.5420273267043458E-2</v>
      </c>
    </row>
    <row r="39" spans="2:14" ht="15.75" thickBot="1" x14ac:dyDescent="0.3">
      <c r="B39" s="44">
        <v>3.5</v>
      </c>
      <c r="D39" s="59">
        <v>1</v>
      </c>
      <c r="E39" s="60">
        <v>2</v>
      </c>
      <c r="F39" s="60">
        <v>3</v>
      </c>
      <c r="G39" s="60">
        <v>4</v>
      </c>
      <c r="H39" s="60">
        <v>5</v>
      </c>
      <c r="I39" s="60">
        <v>6</v>
      </c>
      <c r="J39" s="61">
        <v>7</v>
      </c>
      <c r="K39" s="62">
        <v>8</v>
      </c>
      <c r="M39" s="42" t="s">
        <v>74</v>
      </c>
      <c r="N39" s="42" t="s">
        <v>75</v>
      </c>
    </row>
    <row r="40" spans="2:14" ht="15.75" thickBot="1" x14ac:dyDescent="0.3">
      <c r="B40" s="81" t="s">
        <v>84</v>
      </c>
      <c r="C40" s="48" t="s">
        <v>77</v>
      </c>
      <c r="D40" s="63">
        <v>4.9139999999999997</v>
      </c>
      <c r="E40" s="64">
        <v>2.9912000000000001</v>
      </c>
      <c r="F40" s="64">
        <v>1.9481999999999999</v>
      </c>
      <c r="G40" s="64">
        <v>1.3576999999999999</v>
      </c>
      <c r="H40" s="64">
        <v>1.0124</v>
      </c>
      <c r="I40" s="64">
        <v>0.80779999999999996</v>
      </c>
      <c r="J40" s="65">
        <v>0.68969999999999998</v>
      </c>
      <c r="K40" s="66">
        <v>0.63</v>
      </c>
      <c r="M40" s="52">
        <v>7.8</v>
      </c>
      <c r="N40" s="52">
        <v>1.07</v>
      </c>
    </row>
    <row r="41" spans="2:14" ht="15.75" thickBot="1" x14ac:dyDescent="0.3">
      <c r="B41" s="82"/>
      <c r="C41" s="53" t="s">
        <v>78</v>
      </c>
      <c r="D41" s="54">
        <f>D40*$B39</f>
        <v>17.198999999999998</v>
      </c>
      <c r="E41" s="55">
        <f t="shared" ref="E41:K41" si="18">E40*$B39</f>
        <v>10.469200000000001</v>
      </c>
      <c r="F41" s="55">
        <f t="shared" si="18"/>
        <v>6.8186999999999998</v>
      </c>
      <c r="G41" s="55">
        <f t="shared" si="18"/>
        <v>4.7519499999999999</v>
      </c>
      <c r="H41" s="55">
        <f t="shared" si="18"/>
        <v>3.5434000000000001</v>
      </c>
      <c r="I41" s="55">
        <f t="shared" si="18"/>
        <v>2.8272999999999997</v>
      </c>
      <c r="J41" s="55">
        <f t="shared" si="18"/>
        <v>2.4139499999999998</v>
      </c>
      <c r="K41" s="56">
        <f t="shared" si="18"/>
        <v>2.2050000000000001</v>
      </c>
    </row>
    <row r="42" spans="2:14" ht="15.75" thickBot="1" x14ac:dyDescent="0.3">
      <c r="E42" s="57">
        <f>D40/E40</f>
        <v>1.6428189355442631</v>
      </c>
      <c r="F42" s="57">
        <f t="shared" ref="F42:K42" si="19">E40/F40</f>
        <v>1.535365978852274</v>
      </c>
      <c r="G42" s="57">
        <f t="shared" si="19"/>
        <v>1.4349267142962363</v>
      </c>
      <c r="H42" s="57">
        <f t="shared" si="19"/>
        <v>1.3410707230343737</v>
      </c>
      <c r="I42" s="57">
        <f t="shared" si="19"/>
        <v>1.2532805149789552</v>
      </c>
      <c r="J42" s="57">
        <f t="shared" si="19"/>
        <v>1.171233869798463</v>
      </c>
      <c r="K42" s="57">
        <f t="shared" si="19"/>
        <v>1.0947619047619048</v>
      </c>
    </row>
    <row r="43" spans="2:14" ht="15.75" thickBot="1" x14ac:dyDescent="0.3">
      <c r="B43" s="42" t="s">
        <v>73</v>
      </c>
      <c r="C43" s="43"/>
      <c r="F43" s="58">
        <f>(E42-F42)/E42</f>
        <v>6.5407668713284031E-2</v>
      </c>
      <c r="G43" s="58">
        <f t="shared" ref="G43:K43" si="20">(F42-G42)/F42</f>
        <v>6.5417148705560521E-2</v>
      </c>
      <c r="H43" s="58">
        <f t="shared" si="20"/>
        <v>6.5408212368458507E-2</v>
      </c>
      <c r="I43" s="58">
        <f t="shared" si="20"/>
        <v>6.5462772803495384E-2</v>
      </c>
      <c r="J43" s="58">
        <f t="shared" si="20"/>
        <v>6.5465507681550378E-2</v>
      </c>
      <c r="K43" s="58">
        <f t="shared" si="20"/>
        <v>6.5291797828316636E-2</v>
      </c>
    </row>
    <row r="44" spans="2:14" ht="15.75" thickBot="1" x14ac:dyDescent="0.3">
      <c r="B44" s="44">
        <v>3.5</v>
      </c>
      <c r="D44" s="59">
        <v>1</v>
      </c>
      <c r="E44" s="60">
        <v>2</v>
      </c>
      <c r="F44" s="60">
        <v>3</v>
      </c>
      <c r="G44" s="60">
        <v>4</v>
      </c>
      <c r="H44" s="60">
        <v>5</v>
      </c>
      <c r="I44" s="60">
        <v>6</v>
      </c>
      <c r="J44" s="61">
        <v>7</v>
      </c>
      <c r="K44" s="62">
        <v>8</v>
      </c>
      <c r="M44" s="42" t="s">
        <v>74</v>
      </c>
      <c r="N44" s="42" t="s">
        <v>75</v>
      </c>
    </row>
    <row r="45" spans="2:14" ht="15.75" thickBot="1" x14ac:dyDescent="0.3">
      <c r="B45" s="81" t="s">
        <v>85</v>
      </c>
      <c r="C45" s="48" t="s">
        <v>77</v>
      </c>
      <c r="D45" s="63">
        <v>4.9139999999999997</v>
      </c>
      <c r="E45" s="64">
        <v>2.9912000000000001</v>
      </c>
      <c r="F45" s="64">
        <v>1.9481999999999999</v>
      </c>
      <c r="G45" s="64">
        <v>1.3576999999999999</v>
      </c>
      <c r="H45" s="64">
        <v>1.0124</v>
      </c>
      <c r="I45" s="64">
        <v>0.80779999999999996</v>
      </c>
      <c r="J45" s="65">
        <v>0.68969999999999998</v>
      </c>
      <c r="K45" s="66">
        <v>0.63</v>
      </c>
      <c r="M45" s="52">
        <v>7.8</v>
      </c>
      <c r="N45" s="52">
        <v>1.05</v>
      </c>
    </row>
    <row r="46" spans="2:14" ht="15.75" thickBot="1" x14ac:dyDescent="0.3">
      <c r="B46" s="82"/>
      <c r="C46" s="53" t="s">
        <v>78</v>
      </c>
      <c r="D46" s="54">
        <f>D45*$B44</f>
        <v>17.198999999999998</v>
      </c>
      <c r="E46" s="55">
        <f t="shared" ref="E46:K46" si="21">E45*$B44</f>
        <v>10.469200000000001</v>
      </c>
      <c r="F46" s="55">
        <f t="shared" si="21"/>
        <v>6.8186999999999998</v>
      </c>
      <c r="G46" s="55">
        <f t="shared" si="21"/>
        <v>4.7519499999999999</v>
      </c>
      <c r="H46" s="55">
        <f t="shared" si="21"/>
        <v>3.5434000000000001</v>
      </c>
      <c r="I46" s="55">
        <f t="shared" si="21"/>
        <v>2.8272999999999997</v>
      </c>
      <c r="J46" s="55">
        <f t="shared" si="21"/>
        <v>2.4139499999999998</v>
      </c>
      <c r="K46" s="56">
        <f t="shared" si="21"/>
        <v>2.2050000000000001</v>
      </c>
    </row>
    <row r="47" spans="2:14" x14ac:dyDescent="0.25">
      <c r="E47" s="57">
        <f>D45/E45</f>
        <v>1.6428189355442631</v>
      </c>
      <c r="F47" s="57">
        <f t="shared" ref="F47:K47" si="22">E45/F45</f>
        <v>1.535365978852274</v>
      </c>
      <c r="G47" s="57">
        <f t="shared" si="22"/>
        <v>1.4349267142962363</v>
      </c>
      <c r="H47" s="57">
        <f t="shared" si="22"/>
        <v>1.3410707230343737</v>
      </c>
      <c r="I47" s="57">
        <f t="shared" si="22"/>
        <v>1.2532805149789552</v>
      </c>
      <c r="J47" s="57">
        <f t="shared" si="22"/>
        <v>1.171233869798463</v>
      </c>
      <c r="K47" s="57">
        <f t="shared" si="22"/>
        <v>1.0947619047619048</v>
      </c>
    </row>
    <row r="48" spans="2:14" x14ac:dyDescent="0.25">
      <c r="E48" s="57"/>
      <c r="F48" s="58">
        <f>(E47-F47)/E47</f>
        <v>6.5407668713284031E-2</v>
      </c>
      <c r="G48" s="58">
        <f t="shared" ref="G48" si="23">(F47-G47)/F47</f>
        <v>6.5417148705560521E-2</v>
      </c>
      <c r="H48" s="58">
        <f t="shared" ref="H48" si="24">(G47-H47)/G47</f>
        <v>6.5408212368458507E-2</v>
      </c>
      <c r="I48" s="58">
        <f t="shared" ref="I48" si="25">(H47-I47)/H47</f>
        <v>6.5462772803495384E-2</v>
      </c>
      <c r="J48" s="58">
        <f t="shared" ref="J48" si="26">(I47-J47)/I47</f>
        <v>6.5465507681550378E-2</v>
      </c>
      <c r="K48" s="58">
        <f t="shared" ref="K48" si="27">(J47-K47)/J47</f>
        <v>6.5291797828316636E-2</v>
      </c>
    </row>
    <row r="49" spans="6:11" x14ac:dyDescent="0.25">
      <c r="F49" s="58"/>
      <c r="G49" s="58"/>
      <c r="H49" s="58"/>
      <c r="I49" s="58"/>
      <c r="J49" s="58"/>
      <c r="K49" s="58"/>
    </row>
  </sheetData>
  <mergeCells count="9">
    <mergeCell ref="B40:B41"/>
    <mergeCell ref="B45:B46"/>
    <mergeCell ref="B30:B31"/>
    <mergeCell ref="B5:B6"/>
    <mergeCell ref="B10:B11"/>
    <mergeCell ref="B15:B16"/>
    <mergeCell ref="B20:B21"/>
    <mergeCell ref="B25:B26"/>
    <mergeCell ref="B35:B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35"/>
  <sheetViews>
    <sheetView workbookViewId="0">
      <selection activeCell="D9" sqref="D9"/>
    </sheetView>
  </sheetViews>
  <sheetFormatPr defaultRowHeight="15" x14ac:dyDescent="0.25"/>
  <cols>
    <col min="2" max="2" width="13.85546875" bestFit="1" customWidth="1"/>
  </cols>
  <sheetData>
    <row r="3" spans="2:23" ht="31.5" x14ac:dyDescent="0.5">
      <c r="B3" s="79" t="s">
        <v>102</v>
      </c>
    </row>
    <row r="7" spans="2:23" x14ac:dyDescent="0.25">
      <c r="E7" s="27"/>
      <c r="N7" s="27"/>
      <c r="W7" s="27"/>
    </row>
    <row r="28" spans="5:23" x14ac:dyDescent="0.25">
      <c r="E28" s="27"/>
      <c r="N28" s="27"/>
      <c r="W28" s="27"/>
    </row>
    <row r="49" spans="5:23" x14ac:dyDescent="0.25">
      <c r="E49" s="27"/>
      <c r="N49" s="27"/>
      <c r="W49" s="27"/>
    </row>
    <row r="70" spans="5:23" x14ac:dyDescent="0.25">
      <c r="E70" s="27"/>
      <c r="N70" s="27"/>
    </row>
    <row r="71" spans="5:23" x14ac:dyDescent="0.25">
      <c r="W71" s="27"/>
    </row>
    <row r="92" spans="5:23" x14ac:dyDescent="0.25">
      <c r="E92" s="27"/>
      <c r="N92" s="27"/>
      <c r="W92" s="27"/>
    </row>
    <row r="114" spans="5:23" x14ac:dyDescent="0.25">
      <c r="E114" s="27"/>
      <c r="N114" s="27"/>
      <c r="W114" s="27"/>
    </row>
    <row r="135" spans="5:5" x14ac:dyDescent="0.25">
      <c r="E135" s="27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Pickup</vt:lpstr>
      <vt:lpstr>Transmission Selection</vt:lpstr>
      <vt:lpstr>Engine</vt:lpstr>
    </vt:vector>
  </TitlesOfParts>
  <Company>Argonne National Labs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Moawad, Ayman</dc:creator>
  <cp:lastModifiedBy>Moawad, Ayman</cp:lastModifiedBy>
  <dcterms:created xsi:type="dcterms:W3CDTF">2014-03-17T19:11:43Z</dcterms:created>
  <dcterms:modified xsi:type="dcterms:W3CDTF">2016-02-22T23:27:46Z</dcterms:modified>
</cp:coreProperties>
</file>